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_Printer Strategies Stuff\_Website Stuff\"/>
    </mc:Choice>
  </mc:AlternateContent>
  <bookViews>
    <workbookView xWindow="0" yWindow="0" windowWidth="14805" windowHeight="777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H2" i="2"/>
  <c r="L35" i="2" l="1"/>
  <c r="L34" i="2"/>
  <c r="L33" i="2"/>
  <c r="L32" i="2"/>
  <c r="L31" i="2"/>
  <c r="L30" i="2"/>
  <c r="L29" i="2"/>
  <c r="E2" i="2"/>
  <c r="I2" i="2" s="1"/>
  <c r="J2" i="2" s="1"/>
  <c r="C19" i="2" s="1"/>
  <c r="C8" i="2"/>
  <c r="L36" i="2" l="1"/>
  <c r="I37" i="2" s="1"/>
  <c r="C31" i="2" s="1"/>
  <c r="C37" i="2" s="1"/>
  <c r="C25" i="2" s="1"/>
  <c r="E25" i="2" s="1"/>
  <c r="F25" i="2" s="1"/>
  <c r="C10" i="2"/>
  <c r="C14" i="2" s="1"/>
  <c r="C17" i="2"/>
  <c r="C15" i="2"/>
  <c r="C18" i="2" l="1"/>
  <c r="C20" i="2"/>
  <c r="C16" i="2"/>
  <c r="G25" i="2"/>
  <c r="H25" i="2" l="1"/>
  <c r="I25" i="2"/>
</calcChain>
</file>

<file path=xl/comments1.xml><?xml version="1.0" encoding="utf-8"?>
<comments xmlns="http://schemas.openxmlformats.org/spreadsheetml/2006/main">
  <authors>
    <author>Windows User</author>
  </authors>
  <commentList>
    <comment ref="B12" authorId="0" shapeId="0">
      <text>
        <r>
          <rPr>
            <sz val="9"/>
            <color indexed="81"/>
            <rFont val="Tahoma"/>
            <charset val="1"/>
          </rPr>
          <t xml:space="preserve">
Cost of Goods Sold</t>
        </r>
      </text>
    </comment>
  </commentList>
</comments>
</file>

<file path=xl/sharedStrings.xml><?xml version="1.0" encoding="utf-8"?>
<sst xmlns="http://schemas.openxmlformats.org/spreadsheetml/2006/main" count="108" uniqueCount="105">
  <si>
    <t>System</t>
  </si>
  <si>
    <t>Shift Hrs</t>
  </si>
  <si>
    <t>Shifts/Day</t>
  </si>
  <si>
    <t># of Systems</t>
  </si>
  <si>
    <t>STHD6</t>
  </si>
  <si>
    <t>Avg ml/Impression</t>
  </si>
  <si>
    <t>Avg Cost/Impression</t>
  </si>
  <si>
    <t>Total COGS</t>
  </si>
  <si>
    <t>Rev/Day</t>
  </si>
  <si>
    <t>GM/Day</t>
  </si>
  <si>
    <t>Rev/Month</t>
  </si>
  <si>
    <t>Gm/Month</t>
  </si>
  <si>
    <t>Rev/Yr</t>
  </si>
  <si>
    <t>GM/Yr</t>
  </si>
  <si>
    <t>Storm</t>
  </si>
  <si>
    <t>Hourly Wage</t>
  </si>
  <si>
    <t>Estimated Package Pricing</t>
  </si>
  <si>
    <t>Qty</t>
  </si>
  <si>
    <t>Total Packge Per Systems</t>
  </si>
  <si>
    <t>Anticipated Monthly</t>
  </si>
  <si>
    <t>Anticipated Monthly Payments</t>
  </si>
  <si>
    <t>Storm HD6 Refurbished</t>
  </si>
  <si>
    <t>Avg Blank Garment Cost</t>
  </si>
  <si>
    <t>Garment Sale Price</t>
  </si>
  <si>
    <t>Package Pricing Includes</t>
  </si>
  <si>
    <t>Storm HD6 Printer</t>
  </si>
  <si>
    <t>Other</t>
  </si>
  <si>
    <t>Total installed Cost</t>
  </si>
  <si>
    <t>Thruput/Mo</t>
  </si>
  <si>
    <t>Thruput/Day</t>
  </si>
  <si>
    <t>Thruput/Yr</t>
  </si>
  <si>
    <t>Thruput/Hr</t>
  </si>
  <si>
    <t>Options</t>
  </si>
  <si>
    <t xml:space="preserve">Applications Training </t>
  </si>
  <si>
    <t>4 Days onsite</t>
  </si>
  <si>
    <t>CET - Customer Excellence Training</t>
  </si>
  <si>
    <t>4 days New Jersey</t>
  </si>
  <si>
    <t>Basic</t>
  </si>
  <si>
    <t>Service Contract (Annual)</t>
  </si>
  <si>
    <t>Options Total</t>
  </si>
  <si>
    <t>OR Onsite</t>
  </si>
  <si>
    <t>OR Advanced</t>
  </si>
  <si>
    <t>OR Elite</t>
  </si>
  <si>
    <t>YELLOW = Change to customize</t>
  </si>
  <si>
    <t>Check to select option</t>
  </si>
  <si>
    <t>Uptime Kit (Full Version)*</t>
  </si>
  <si>
    <t>* Uptime kit is discounted with Service Contract</t>
  </si>
  <si>
    <t>Installation &amp; Basic Training</t>
  </si>
  <si>
    <t>Delivery**</t>
  </si>
  <si>
    <t xml:space="preserve">**Delivery will be variable </t>
  </si>
  <si>
    <t>Printer Output</t>
  </si>
  <si>
    <t>(Rated at 45/hr max)</t>
  </si>
  <si>
    <t>03-FITG-0053</t>
  </si>
  <si>
    <t>6mm Pisco Quick-Connector</t>
  </si>
  <si>
    <t>03-FITG-0062</t>
  </si>
  <si>
    <t>6 to 1/4 mm Pisco Quick-Connector</t>
  </si>
  <si>
    <t>06-EBRD-2091</t>
  </si>
  <si>
    <t>PH Dongle Assembled V1 (Polaris)+Conformal coat.</t>
  </si>
  <si>
    <t>06-EBRD-4050</t>
  </si>
  <si>
    <t>Kornit PCI Data Card (Elec V2)-High Speed, EMC</t>
  </si>
  <si>
    <t>06-EBRD-5023</t>
  </si>
  <si>
    <t>Polaris PH Driver Main board (Lower)With Coating</t>
  </si>
  <si>
    <t>06-EBRD-5031</t>
  </si>
  <si>
    <t>Spectra PH Driver (Upper) DUP With Coating</t>
  </si>
  <si>
    <t>06-RELY-0005</t>
  </si>
  <si>
    <t>Subminiature Power Relay 6A 24V</t>
  </si>
  <si>
    <t>09-KEAS-0004</t>
  </si>
  <si>
    <t>CIRCULATION PUMP</t>
  </si>
  <si>
    <t>33-FLTR-0067-S</t>
  </si>
  <si>
    <t>CAPSULE FILTER (10mic) ASSEMBLY</t>
  </si>
  <si>
    <t>33-FLTR-2380</t>
  </si>
  <si>
    <t>38mm FILTER WITH PLUGS ASSY</t>
  </si>
  <si>
    <t>33-GASS-0004-S</t>
  </si>
  <si>
    <t>120N GAS SPRING GS-15-50-CC-X-120-VA WITHOUT STU</t>
  </si>
  <si>
    <t>33-HEAD-0039-S</t>
  </si>
  <si>
    <t>33-MODU-0012</t>
  </si>
  <si>
    <t>DOUBLE MODULE ASSY</t>
  </si>
  <si>
    <t>33-NVAL-0015</t>
  </si>
  <si>
    <t>Sprinkler</t>
  </si>
  <si>
    <t>33-PUMP-0016-S</t>
  </si>
  <si>
    <t>Packed Pressure Pump (Spray system)for Service</t>
  </si>
  <si>
    <t>33-PUMP-0020</t>
  </si>
  <si>
    <t>Ink Bulk System Pump Assy</t>
  </si>
  <si>
    <t>33-PUMP-0059</t>
  </si>
  <si>
    <t>GOTEC PUMP ASSEMBLY</t>
  </si>
  <si>
    <t>33-TANK-0286-S</t>
  </si>
  <si>
    <t>REC. TANK- TWINS WITH OUT PUMP&amp; DEGASS</t>
  </si>
  <si>
    <t>36-WIPR-0050</t>
  </si>
  <si>
    <t>Green Wiper 29 X20.5 X 5</t>
  </si>
  <si>
    <t>Part Number</t>
  </si>
  <si>
    <t>Description</t>
  </si>
  <si>
    <t>Print Head 35PL EB IDS</t>
  </si>
  <si>
    <t>Dryer***</t>
  </si>
  <si>
    <t>***Many dryers and configurations available if needed</t>
  </si>
  <si>
    <t>Breakeven Impressions / MO</t>
  </si>
  <si>
    <t>July Promo Price</t>
  </si>
  <si>
    <t>July Promo Normally $5000</t>
  </si>
  <si>
    <t>July Promo Normally $7500</t>
  </si>
  <si>
    <t>Potential Monthly Revenue after Breakeven</t>
  </si>
  <si>
    <t>Potential Monthly Profit after Breakeven</t>
  </si>
  <si>
    <t>Compare at $320K new!</t>
  </si>
  <si>
    <t xml:space="preserve">This calculator is for a Kornit Storm HD6 printer, fully refurbished by Printer Strategies in partnership with Kornit Digital. The equipment is certified by Kornit and is eligible for a full Service Contract with no inspections. </t>
  </si>
  <si>
    <t>Cost per ml</t>
  </si>
  <si>
    <t>Labor per Garment</t>
  </si>
  <si>
    <t>Profit per Garment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</si>
</sst>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3" borderId="0" xfId="1" applyFont="1" applyFill="1"/>
    <xf numFmtId="44" fontId="0" fillId="0" borderId="1" xfId="1" applyFont="1" applyBorder="1"/>
    <xf numFmtId="44" fontId="0" fillId="0" borderId="1" xfId="0" applyNumberFormat="1" applyBorder="1"/>
    <xf numFmtId="0" fontId="0" fillId="3" borderId="1" xfId="0" applyFill="1" applyBorder="1"/>
    <xf numFmtId="44" fontId="0" fillId="3" borderId="1" xfId="1" applyFont="1" applyFill="1" applyBorder="1"/>
    <xf numFmtId="0" fontId="0" fillId="5" borderId="1" xfId="0" applyFill="1" applyBorder="1"/>
    <xf numFmtId="44" fontId="0" fillId="4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42" fontId="0" fillId="0" borderId="1" xfId="1" applyNumberFormat="1" applyFont="1" applyBorder="1"/>
    <xf numFmtId="42" fontId="0" fillId="0" borderId="0" xfId="1" applyNumberFormat="1" applyFont="1"/>
    <xf numFmtId="42" fontId="2" fillId="0" borderId="0" xfId="1" applyNumberFormat="1" applyFont="1"/>
    <xf numFmtId="0" fontId="0" fillId="0" borderId="0" xfId="0" applyAlignment="1">
      <alignment horizontal="center"/>
    </xf>
    <xf numFmtId="0" fontId="0" fillId="7" borderId="1" xfId="0" applyFill="1" applyBorder="1"/>
    <xf numFmtId="42" fontId="0" fillId="7" borderId="1" xfId="1" applyNumberFormat="1" applyFont="1" applyFill="1" applyBorder="1"/>
    <xf numFmtId="42" fontId="0" fillId="7" borderId="1" xfId="1" applyNumberFormat="1" applyFont="1" applyFill="1" applyBorder="1" applyAlignment="1">
      <alignment horizontal="right"/>
    </xf>
    <xf numFmtId="0" fontId="0" fillId="3" borderId="0" xfId="0" applyFill="1"/>
    <xf numFmtId="42" fontId="0" fillId="0" borderId="1" xfId="1" applyNumberFormat="1" applyFont="1" applyBorder="1" applyAlignment="1">
      <alignment horizontal="right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7" borderId="1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44" fontId="0" fillId="0" borderId="1" xfId="1" applyNumberFormat="1" applyFont="1" applyBorder="1"/>
    <xf numFmtId="0" fontId="0" fillId="0" borderId="14" xfId="0" applyBorder="1"/>
    <xf numFmtId="0" fontId="0" fillId="0" borderId="13" xfId="0" applyBorder="1"/>
    <xf numFmtId="44" fontId="0" fillId="0" borderId="14" xfId="0" applyNumberFormat="1" applyBorder="1"/>
    <xf numFmtId="44" fontId="2" fillId="0" borderId="13" xfId="0" applyNumberFormat="1" applyFont="1" applyBorder="1"/>
    <xf numFmtId="0" fontId="0" fillId="0" borderId="15" xfId="0" applyBorder="1"/>
    <xf numFmtId="44" fontId="0" fillId="0" borderId="15" xfId="0" applyNumberFormat="1" applyBorder="1"/>
    <xf numFmtId="0" fontId="0" fillId="0" borderId="16" xfId="0" applyBorder="1"/>
    <xf numFmtId="44" fontId="0" fillId="0" borderId="18" xfId="0" applyNumberFormat="1" applyBorder="1"/>
    <xf numFmtId="44" fontId="0" fillId="0" borderId="17" xfId="0" applyNumberFormat="1" applyBorder="1"/>
    <xf numFmtId="44" fontId="0" fillId="0" borderId="16" xfId="0" applyNumberFormat="1" applyBorder="1"/>
    <xf numFmtId="0" fontId="2" fillId="0" borderId="2" xfId="0" applyFont="1" applyBorder="1" applyAlignment="1">
      <alignment horizontal="center" wrapText="1"/>
    </xf>
    <xf numFmtId="44" fontId="0" fillId="0" borderId="2" xfId="0" applyNumberFormat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" fontId="2" fillId="8" borderId="22" xfId="0" applyNumberFormat="1" applyFont="1" applyFill="1" applyBorder="1"/>
    <xf numFmtId="44" fontId="2" fillId="0" borderId="23" xfId="0" applyNumberFormat="1" applyFont="1" applyBorder="1"/>
    <xf numFmtId="44" fontId="2" fillId="0" borderId="2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29" lockText="1" noThreeD="1"/>
</file>

<file path=xl/ctrlProps/ctrlProp2.xml><?xml version="1.0" encoding="utf-8"?>
<formControlPr xmlns="http://schemas.microsoft.com/office/spreadsheetml/2009/9/main" objectType="CheckBox" checked="Checked" fmlaLink="$K$30" lockText="1" noThreeD="1"/>
</file>

<file path=xl/ctrlProps/ctrlProp3.xml><?xml version="1.0" encoding="utf-8"?>
<formControlPr xmlns="http://schemas.microsoft.com/office/spreadsheetml/2009/9/main" objectType="CheckBox" fmlaLink="$K$31" lockText="1" noThreeD="1"/>
</file>

<file path=xl/ctrlProps/ctrlProp4.xml><?xml version="1.0" encoding="utf-8"?>
<formControlPr xmlns="http://schemas.microsoft.com/office/spreadsheetml/2009/9/main" objectType="CheckBox" fmlaLink="$K$32" lockText="1" noThreeD="1"/>
</file>

<file path=xl/ctrlProps/ctrlProp5.xml><?xml version="1.0" encoding="utf-8"?>
<formControlPr xmlns="http://schemas.microsoft.com/office/spreadsheetml/2009/9/main" objectType="CheckBox" fmlaLink="$K$33" lockText="1" noThreeD="1"/>
</file>

<file path=xl/ctrlProps/ctrlProp6.xml><?xml version="1.0" encoding="utf-8"?>
<formControlPr xmlns="http://schemas.microsoft.com/office/spreadsheetml/2009/9/main" objectType="CheckBox" fmlaLink="$K$34" lockText="1" noThreeD="1"/>
</file>

<file path=xl/ctrlProps/ctrlProp7.xml><?xml version="1.0" encoding="utf-8"?>
<formControlPr xmlns="http://schemas.microsoft.com/office/spreadsheetml/2009/9/main" objectType="CheckBox" fmlaLink="$K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180975</xdr:rowOff>
        </xdr:from>
        <xdr:to>
          <xdr:col>9</xdr:col>
          <xdr:colOff>581025</xdr:colOff>
          <xdr:row>28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171450</xdr:rowOff>
        </xdr:from>
        <xdr:to>
          <xdr:col>9</xdr:col>
          <xdr:colOff>457200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171450</xdr:rowOff>
        </xdr:from>
        <xdr:to>
          <xdr:col>9</xdr:col>
          <xdr:colOff>771525</xdr:colOff>
          <xdr:row>31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171450</xdr:rowOff>
        </xdr:from>
        <xdr:to>
          <xdr:col>9</xdr:col>
          <xdr:colOff>342900</xdr:colOff>
          <xdr:row>32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180975</xdr:rowOff>
        </xdr:from>
        <xdr:to>
          <xdr:col>9</xdr:col>
          <xdr:colOff>400050</xdr:colOff>
          <xdr:row>33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190500</xdr:rowOff>
        </xdr:from>
        <xdr:to>
          <xdr:col>9</xdr:col>
          <xdr:colOff>342900</xdr:colOff>
          <xdr:row>34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171450</xdr:rowOff>
        </xdr:from>
        <xdr:to>
          <xdr:col>9</xdr:col>
          <xdr:colOff>314325</xdr:colOff>
          <xdr:row>35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2"/>
  <sheetViews>
    <sheetView tabSelected="1" zoomScale="120" zoomScaleNormal="120" workbookViewId="0">
      <selection activeCell="G25" sqref="G25"/>
    </sheetView>
  </sheetViews>
  <sheetFormatPr defaultRowHeight="15" x14ac:dyDescent="0.25"/>
  <cols>
    <col min="2" max="2" width="25.5703125" customWidth="1"/>
    <col min="3" max="3" width="15.5703125" customWidth="1"/>
    <col min="4" max="4" width="13.140625" customWidth="1"/>
    <col min="5" max="5" width="13.85546875" customWidth="1"/>
    <col min="6" max="6" width="16.7109375" customWidth="1"/>
    <col min="7" max="7" width="15.28515625" customWidth="1"/>
    <col min="8" max="8" width="17.28515625" customWidth="1"/>
    <col min="9" max="9" width="16.140625" customWidth="1"/>
    <col min="10" max="10" width="20" customWidth="1"/>
    <col min="11" max="11" width="12.28515625" customWidth="1"/>
    <col min="12" max="12" width="10" bestFit="1" customWidth="1"/>
  </cols>
  <sheetData>
    <row r="1" spans="2:10" x14ac:dyDescent="0.25">
      <c r="B1" s="1" t="s">
        <v>0</v>
      </c>
      <c r="C1" s="1" t="s">
        <v>50</v>
      </c>
      <c r="D1" s="1" t="s">
        <v>3</v>
      </c>
      <c r="E1" s="1" t="s">
        <v>31</v>
      </c>
      <c r="F1" s="1" t="s">
        <v>1</v>
      </c>
      <c r="G1" s="1" t="s">
        <v>2</v>
      </c>
      <c r="H1" s="1" t="s">
        <v>29</v>
      </c>
      <c r="I1" s="1" t="s">
        <v>28</v>
      </c>
      <c r="J1" s="1" t="s">
        <v>30</v>
      </c>
    </row>
    <row r="2" spans="2:10" x14ac:dyDescent="0.25">
      <c r="B2" s="2" t="s">
        <v>21</v>
      </c>
      <c r="C2" s="8">
        <v>30</v>
      </c>
      <c r="D2" s="8">
        <v>1</v>
      </c>
      <c r="E2" s="2">
        <f>C2*D2</f>
        <v>30</v>
      </c>
      <c r="F2" s="6">
        <v>7</v>
      </c>
      <c r="G2" s="6">
        <v>1</v>
      </c>
      <c r="H2" s="2">
        <f>E2*(F2*G2)</f>
        <v>210</v>
      </c>
      <c r="I2" s="2">
        <f>H2*21</f>
        <v>4410</v>
      </c>
      <c r="J2" s="2">
        <f>I2*12</f>
        <v>52920</v>
      </c>
    </row>
    <row r="3" spans="2:10" x14ac:dyDescent="0.25">
      <c r="C3" t="s">
        <v>51</v>
      </c>
    </row>
    <row r="5" spans="2:10" x14ac:dyDescent="0.25">
      <c r="B5" s="25" t="s">
        <v>14</v>
      </c>
      <c r="C5" s="25"/>
      <c r="F5" s="20" t="s">
        <v>43</v>
      </c>
      <c r="G5" s="20"/>
    </row>
    <row r="6" spans="2:10" x14ac:dyDescent="0.25">
      <c r="B6" s="2" t="s">
        <v>5</v>
      </c>
      <c r="C6" s="8">
        <v>5.5</v>
      </c>
    </row>
    <row r="7" spans="2:10" x14ac:dyDescent="0.25">
      <c r="B7" s="2" t="s">
        <v>102</v>
      </c>
      <c r="C7" s="8">
        <v>0.20300000000000001</v>
      </c>
    </row>
    <row r="8" spans="2:10" x14ac:dyDescent="0.25">
      <c r="B8" s="2" t="s">
        <v>6</v>
      </c>
      <c r="C8" s="4">
        <f>C6*C7</f>
        <v>1.1165</v>
      </c>
    </row>
    <row r="9" spans="2:10" x14ac:dyDescent="0.25">
      <c r="B9" s="2" t="s">
        <v>22</v>
      </c>
      <c r="C9" s="7">
        <v>3</v>
      </c>
    </row>
    <row r="10" spans="2:10" x14ac:dyDescent="0.25">
      <c r="B10" s="2" t="s">
        <v>103</v>
      </c>
      <c r="C10" s="46">
        <f>(D10*F2)/H2</f>
        <v>0.66666666666666663</v>
      </c>
      <c r="D10" s="3">
        <v>20</v>
      </c>
      <c r="E10" t="s">
        <v>15</v>
      </c>
    </row>
    <row r="11" spans="2:10" x14ac:dyDescent="0.25">
      <c r="B11" s="2"/>
      <c r="C11" s="2"/>
      <c r="F11" s="37" t="s">
        <v>101</v>
      </c>
      <c r="G11" s="38"/>
      <c r="H11" s="38"/>
      <c r="I11" s="39"/>
    </row>
    <row r="12" spans="2:10" x14ac:dyDescent="0.25">
      <c r="B12" s="2" t="s">
        <v>7</v>
      </c>
      <c r="C12" s="5">
        <f>SUM(C8:C10)</f>
        <v>4.7831666666666672</v>
      </c>
      <c r="F12" s="40"/>
      <c r="G12" s="41"/>
      <c r="H12" s="41"/>
      <c r="I12" s="42"/>
    </row>
    <row r="13" spans="2:10" x14ac:dyDescent="0.25">
      <c r="B13" s="2" t="s">
        <v>23</v>
      </c>
      <c r="C13" s="7">
        <v>12</v>
      </c>
      <c r="F13" s="40"/>
      <c r="G13" s="41"/>
      <c r="H13" s="41"/>
      <c r="I13" s="42"/>
    </row>
    <row r="14" spans="2:10" ht="15.75" thickBot="1" x14ac:dyDescent="0.3">
      <c r="B14" s="48" t="s">
        <v>104</v>
      </c>
      <c r="C14" s="50">
        <f>C13-C12</f>
        <v>7.2168333333333328</v>
      </c>
      <c r="F14" s="40"/>
      <c r="G14" s="41"/>
      <c r="H14" s="41"/>
      <c r="I14" s="42"/>
    </row>
    <row r="15" spans="2:10" x14ac:dyDescent="0.25">
      <c r="B15" s="51" t="s">
        <v>8</v>
      </c>
      <c r="C15" s="52">
        <f>C13*H2</f>
        <v>2520</v>
      </c>
      <c r="F15" s="43"/>
      <c r="G15" s="44"/>
      <c r="H15" s="44"/>
      <c r="I15" s="45"/>
    </row>
    <row r="16" spans="2:10" x14ac:dyDescent="0.25">
      <c r="B16" s="47" t="s">
        <v>9</v>
      </c>
      <c r="C16" s="49">
        <f>C14*H2</f>
        <v>1515.5349999999999</v>
      </c>
    </row>
    <row r="17" spans="2:12" x14ac:dyDescent="0.25">
      <c r="B17" s="53" t="s">
        <v>10</v>
      </c>
      <c r="C17" s="54">
        <f>C13*I2</f>
        <v>52920</v>
      </c>
    </row>
    <row r="18" spans="2:12" x14ac:dyDescent="0.25">
      <c r="B18" s="47" t="s">
        <v>11</v>
      </c>
      <c r="C18" s="55">
        <f>C14*I2</f>
        <v>31826.234999999997</v>
      </c>
    </row>
    <row r="19" spans="2:12" x14ac:dyDescent="0.25">
      <c r="B19" s="53" t="s">
        <v>12</v>
      </c>
      <c r="C19" s="56">
        <f>C13*J2</f>
        <v>635040</v>
      </c>
    </row>
    <row r="20" spans="2:12" x14ac:dyDescent="0.25">
      <c r="B20" s="47" t="s">
        <v>13</v>
      </c>
      <c r="C20" s="49">
        <f>C14*J2</f>
        <v>381914.81999999995</v>
      </c>
    </row>
    <row r="23" spans="2:12" ht="15.75" thickBot="1" x14ac:dyDescent="0.3">
      <c r="B23" s="23" t="s">
        <v>20</v>
      </c>
      <c r="C23" s="24"/>
      <c r="D23" s="24"/>
      <c r="E23" s="24"/>
      <c r="F23" s="24"/>
      <c r="G23" s="59"/>
      <c r="H23" s="59"/>
      <c r="I23" s="60"/>
    </row>
    <row r="24" spans="2:12" s="11" customFormat="1" ht="46.5" customHeight="1" thickTop="1" x14ac:dyDescent="0.25">
      <c r="B24" s="10" t="s">
        <v>0</v>
      </c>
      <c r="C24" s="10" t="s">
        <v>16</v>
      </c>
      <c r="D24" s="10" t="s">
        <v>17</v>
      </c>
      <c r="E24" s="10" t="s">
        <v>18</v>
      </c>
      <c r="F24" s="57" t="s">
        <v>19</v>
      </c>
      <c r="G24" s="61" t="s">
        <v>94</v>
      </c>
      <c r="H24" s="62" t="s">
        <v>98</v>
      </c>
      <c r="I24" s="63" t="s">
        <v>99</v>
      </c>
    </row>
    <row r="25" spans="2:12" ht="15.75" thickBot="1" x14ac:dyDescent="0.3">
      <c r="B25" s="2" t="s">
        <v>4</v>
      </c>
      <c r="C25" s="9">
        <f>(C37)</f>
        <v>68850</v>
      </c>
      <c r="D25" s="2">
        <v>1</v>
      </c>
      <c r="E25" s="5">
        <f>C25*D25</f>
        <v>68850</v>
      </c>
      <c r="F25" s="58">
        <f>E25*0.02</f>
        <v>1377</v>
      </c>
      <c r="G25" s="64">
        <f>F25/C14</f>
        <v>190.80390753100392</v>
      </c>
      <c r="H25" s="65">
        <f>(I2-G25)*C13</f>
        <v>50630.353109627948</v>
      </c>
      <c r="I25" s="66">
        <f>(I2-G25)*C14</f>
        <v>30449.234999999993</v>
      </c>
    </row>
    <row r="26" spans="2:12" ht="15.75" thickTop="1" x14ac:dyDescent="0.25">
      <c r="B26" s="35" t="s">
        <v>100</v>
      </c>
      <c r="C26" s="36"/>
    </row>
    <row r="28" spans="2:12" x14ac:dyDescent="0.25">
      <c r="B28" s="29" t="s">
        <v>24</v>
      </c>
      <c r="C28" s="30"/>
      <c r="F28" s="29" t="s">
        <v>32</v>
      </c>
      <c r="G28" s="32"/>
      <c r="H28" s="33"/>
      <c r="I28" s="34"/>
      <c r="J28" t="s">
        <v>44</v>
      </c>
    </row>
    <row r="29" spans="2:12" x14ac:dyDescent="0.25">
      <c r="B29" s="2" t="s">
        <v>25</v>
      </c>
      <c r="C29" s="13">
        <v>65000</v>
      </c>
      <c r="D29" t="s">
        <v>95</v>
      </c>
      <c r="F29" s="2" t="s">
        <v>33</v>
      </c>
      <c r="G29" s="2"/>
      <c r="H29" s="2" t="s">
        <v>34</v>
      </c>
      <c r="I29" s="13">
        <v>6050</v>
      </c>
      <c r="K29" s="22" t="b">
        <v>0</v>
      </c>
      <c r="L29" s="22">
        <f>IF(K29=TRUE,I29,0)</f>
        <v>0</v>
      </c>
    </row>
    <row r="30" spans="2:12" x14ac:dyDescent="0.25">
      <c r="B30" s="2" t="s">
        <v>92</v>
      </c>
      <c r="C30" s="13"/>
      <c r="F30" s="31" t="s">
        <v>35</v>
      </c>
      <c r="G30" s="31"/>
      <c r="H30" s="17" t="s">
        <v>36</v>
      </c>
      <c r="I30" s="18">
        <v>3850</v>
      </c>
      <c r="K30" s="22" t="b">
        <v>1</v>
      </c>
      <c r="L30" s="22">
        <f>IF(K30=TRUE,I30,0)</f>
        <v>3850</v>
      </c>
    </row>
    <row r="31" spans="2:12" x14ac:dyDescent="0.25">
      <c r="B31" s="2" t="s">
        <v>32</v>
      </c>
      <c r="C31" s="13">
        <f>(I37)</f>
        <v>3850</v>
      </c>
      <c r="F31" s="31"/>
      <c r="G31" s="31"/>
      <c r="H31" s="17" t="s">
        <v>40</v>
      </c>
      <c r="I31" s="18">
        <v>6500</v>
      </c>
      <c r="K31" s="22" t="b">
        <v>0</v>
      </c>
      <c r="L31" s="22">
        <f t="shared" ref="L31:L35" si="0">IF(K31=TRUE,I31,0)</f>
        <v>0</v>
      </c>
    </row>
    <row r="32" spans="2:12" x14ac:dyDescent="0.25">
      <c r="B32" s="2" t="s">
        <v>48</v>
      </c>
      <c r="C32" s="13">
        <v>0</v>
      </c>
      <c r="D32" t="s">
        <v>96</v>
      </c>
      <c r="F32" s="26" t="s">
        <v>45</v>
      </c>
      <c r="G32" s="27"/>
      <c r="I32" s="21">
        <v>12500</v>
      </c>
      <c r="K32" s="22" t="b">
        <v>0</v>
      </c>
      <c r="L32" s="22">
        <f t="shared" si="0"/>
        <v>0</v>
      </c>
    </row>
    <row r="33" spans="2:12" x14ac:dyDescent="0.25">
      <c r="B33" s="2" t="s">
        <v>47</v>
      </c>
      <c r="C33" s="13">
        <v>0</v>
      </c>
      <c r="D33" t="s">
        <v>97</v>
      </c>
      <c r="F33" s="28" t="s">
        <v>38</v>
      </c>
      <c r="G33" s="28"/>
      <c r="H33" s="17" t="s">
        <v>37</v>
      </c>
      <c r="I33" s="19">
        <v>17340</v>
      </c>
      <c r="K33" s="22" t="b">
        <v>0</v>
      </c>
      <c r="L33" s="22">
        <f t="shared" si="0"/>
        <v>0</v>
      </c>
    </row>
    <row r="34" spans="2:12" x14ac:dyDescent="0.25">
      <c r="B34" s="2" t="s">
        <v>26</v>
      </c>
      <c r="C34" s="13"/>
      <c r="F34" s="28"/>
      <c r="G34" s="28"/>
      <c r="H34" s="17" t="s">
        <v>41</v>
      </c>
      <c r="I34" s="19">
        <v>22320</v>
      </c>
      <c r="K34" s="22" t="b">
        <v>0</v>
      </c>
      <c r="L34" s="22">
        <f t="shared" si="0"/>
        <v>0</v>
      </c>
    </row>
    <row r="35" spans="2:12" x14ac:dyDescent="0.25">
      <c r="F35" s="28"/>
      <c r="G35" s="28"/>
      <c r="H35" s="17" t="s">
        <v>42</v>
      </c>
      <c r="I35" s="19">
        <v>32220</v>
      </c>
      <c r="K35" s="22" t="b">
        <v>0</v>
      </c>
      <c r="L35" s="22">
        <f t="shared" si="0"/>
        <v>0</v>
      </c>
    </row>
    <row r="36" spans="2:12" x14ac:dyDescent="0.25">
      <c r="C36" s="14"/>
      <c r="K36" s="22"/>
      <c r="L36" s="22">
        <f>SUM(L29:L35)</f>
        <v>3850</v>
      </c>
    </row>
    <row r="37" spans="2:12" x14ac:dyDescent="0.25">
      <c r="B37" s="12" t="s">
        <v>27</v>
      </c>
      <c r="C37" s="15">
        <f>SUM(C29:C36)</f>
        <v>68850</v>
      </c>
      <c r="G37" s="12" t="s">
        <v>39</v>
      </c>
      <c r="H37" s="12"/>
      <c r="I37" s="15">
        <f>(L36)</f>
        <v>3850</v>
      </c>
    </row>
    <row r="40" spans="2:12" x14ac:dyDescent="0.25">
      <c r="B40" t="s">
        <v>49</v>
      </c>
      <c r="F40" t="s">
        <v>46</v>
      </c>
    </row>
    <row r="41" spans="2:12" x14ac:dyDescent="0.25">
      <c r="B41" t="s">
        <v>93</v>
      </c>
    </row>
    <row r="42" spans="2:12" x14ac:dyDescent="0.25">
      <c r="F42" t="s">
        <v>89</v>
      </c>
      <c r="G42" t="s">
        <v>90</v>
      </c>
      <c r="J42" s="16" t="s">
        <v>17</v>
      </c>
    </row>
    <row r="44" spans="2:12" x14ac:dyDescent="0.25">
      <c r="F44" t="s">
        <v>52</v>
      </c>
      <c r="G44" t="s">
        <v>53</v>
      </c>
      <c r="J44" s="16">
        <v>2</v>
      </c>
    </row>
    <row r="45" spans="2:12" x14ac:dyDescent="0.25">
      <c r="F45" t="s">
        <v>54</v>
      </c>
      <c r="G45" t="s">
        <v>55</v>
      </c>
      <c r="J45" s="16">
        <v>2</v>
      </c>
    </row>
    <row r="46" spans="2:12" x14ac:dyDescent="0.25">
      <c r="F46" t="s">
        <v>56</v>
      </c>
      <c r="G46" t="s">
        <v>57</v>
      </c>
      <c r="J46" s="16">
        <v>1</v>
      </c>
    </row>
    <row r="47" spans="2:12" x14ac:dyDescent="0.25">
      <c r="F47" t="s">
        <v>58</v>
      </c>
      <c r="G47" t="s">
        <v>59</v>
      </c>
      <c r="J47" s="16">
        <v>1</v>
      </c>
    </row>
    <row r="48" spans="2:12" x14ac:dyDescent="0.25">
      <c r="F48" t="s">
        <v>60</v>
      </c>
      <c r="G48" t="s">
        <v>61</v>
      </c>
      <c r="J48" s="16">
        <v>1</v>
      </c>
    </row>
    <row r="49" spans="6:10" x14ac:dyDescent="0.25">
      <c r="F49" t="s">
        <v>62</v>
      </c>
      <c r="G49" t="s">
        <v>63</v>
      </c>
      <c r="J49" s="16">
        <v>1</v>
      </c>
    </row>
    <row r="50" spans="6:10" x14ac:dyDescent="0.25">
      <c r="F50" t="s">
        <v>64</v>
      </c>
      <c r="G50" t="s">
        <v>65</v>
      </c>
      <c r="J50" s="16">
        <v>1</v>
      </c>
    </row>
    <row r="51" spans="6:10" x14ac:dyDescent="0.25">
      <c r="F51" t="s">
        <v>66</v>
      </c>
      <c r="G51" t="s">
        <v>67</v>
      </c>
      <c r="J51" s="16">
        <v>1</v>
      </c>
    </row>
    <row r="52" spans="6:10" x14ac:dyDescent="0.25">
      <c r="F52" t="s">
        <v>68</v>
      </c>
      <c r="G52" t="s">
        <v>69</v>
      </c>
      <c r="J52" s="16">
        <v>2</v>
      </c>
    </row>
    <row r="53" spans="6:10" x14ac:dyDescent="0.25">
      <c r="F53" t="s">
        <v>70</v>
      </c>
      <c r="G53" t="s">
        <v>71</v>
      </c>
      <c r="J53" s="16">
        <v>2</v>
      </c>
    </row>
    <row r="54" spans="6:10" x14ac:dyDescent="0.25">
      <c r="F54" t="s">
        <v>72</v>
      </c>
      <c r="G54" t="s">
        <v>73</v>
      </c>
      <c r="J54" s="16">
        <v>2</v>
      </c>
    </row>
    <row r="55" spans="6:10" x14ac:dyDescent="0.25">
      <c r="F55" t="s">
        <v>74</v>
      </c>
      <c r="G55" t="s">
        <v>91</v>
      </c>
      <c r="J55" s="16">
        <v>2</v>
      </c>
    </row>
    <row r="56" spans="6:10" x14ac:dyDescent="0.25">
      <c r="F56" t="s">
        <v>75</v>
      </c>
      <c r="G56" t="s">
        <v>76</v>
      </c>
      <c r="J56" s="16">
        <v>1</v>
      </c>
    </row>
    <row r="57" spans="6:10" x14ac:dyDescent="0.25">
      <c r="F57" t="s">
        <v>77</v>
      </c>
      <c r="G57" t="s">
        <v>78</v>
      </c>
      <c r="J57" s="16">
        <v>1</v>
      </c>
    </row>
    <row r="58" spans="6:10" x14ac:dyDescent="0.25">
      <c r="F58" t="s">
        <v>79</v>
      </c>
      <c r="G58" t="s">
        <v>80</v>
      </c>
      <c r="J58" s="16">
        <v>1</v>
      </c>
    </row>
    <row r="59" spans="6:10" x14ac:dyDescent="0.25">
      <c r="F59" t="s">
        <v>81</v>
      </c>
      <c r="G59" t="s">
        <v>82</v>
      </c>
      <c r="J59" s="16">
        <v>1</v>
      </c>
    </row>
    <row r="60" spans="6:10" x14ac:dyDescent="0.25">
      <c r="F60" t="s">
        <v>83</v>
      </c>
      <c r="G60" t="s">
        <v>84</v>
      </c>
      <c r="J60" s="16">
        <v>1</v>
      </c>
    </row>
    <row r="61" spans="6:10" x14ac:dyDescent="0.25">
      <c r="F61" t="s">
        <v>85</v>
      </c>
      <c r="G61" t="s">
        <v>86</v>
      </c>
      <c r="J61" s="16">
        <v>1</v>
      </c>
    </row>
    <row r="62" spans="6:10" x14ac:dyDescent="0.25">
      <c r="F62" t="s">
        <v>87</v>
      </c>
      <c r="G62" t="s">
        <v>88</v>
      </c>
      <c r="J62" s="16">
        <v>5</v>
      </c>
    </row>
  </sheetData>
  <mergeCells count="9">
    <mergeCell ref="F32:G32"/>
    <mergeCell ref="F33:G35"/>
    <mergeCell ref="B5:C5"/>
    <mergeCell ref="B23:I23"/>
    <mergeCell ref="B28:C28"/>
    <mergeCell ref="F30:G31"/>
    <mergeCell ref="F28:I28"/>
    <mergeCell ref="B26:C26"/>
    <mergeCell ref="F11:I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27</xdr:row>
                    <xdr:rowOff>180975</xdr:rowOff>
                  </from>
                  <to>
                    <xdr:col>9</xdr:col>
                    <xdr:colOff>581025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28</xdr:row>
                    <xdr:rowOff>171450</xdr:rowOff>
                  </from>
                  <to>
                    <xdr:col>9</xdr:col>
                    <xdr:colOff>457200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171450</xdr:rowOff>
                  </from>
                  <to>
                    <xdr:col>9</xdr:col>
                    <xdr:colOff>771525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171450</xdr:rowOff>
                  </from>
                  <to>
                    <xdr:col>9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180975</xdr:rowOff>
                  </from>
                  <to>
                    <xdr:col>9</xdr:col>
                    <xdr:colOff>400050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190500</xdr:rowOff>
                  </from>
                  <to>
                    <xdr:col>9</xdr:col>
                    <xdr:colOff>342900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171450</xdr:rowOff>
                  </from>
                  <to>
                    <xdr:col>9</xdr:col>
                    <xdr:colOff>314325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Feliciano</dc:creator>
  <cp:lastModifiedBy>Windows User</cp:lastModifiedBy>
  <dcterms:created xsi:type="dcterms:W3CDTF">2022-09-08T13:17:54Z</dcterms:created>
  <dcterms:modified xsi:type="dcterms:W3CDTF">2024-07-17T18:34:11Z</dcterms:modified>
</cp:coreProperties>
</file>